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Gary.Bulog\Documents\"/>
    </mc:Choice>
  </mc:AlternateContent>
  <xr:revisionPtr revIDLastSave="0" documentId="13_ncr:1_{44FA8FAD-FD8D-476D-96A0-4C6CC879C1AD}" xr6:coauthVersionLast="47" xr6:coauthVersionMax="47" xr10:uidLastSave="{00000000-0000-0000-0000-000000000000}"/>
  <bookViews>
    <workbookView xWindow="2865" yWindow="375" windowWidth="21600" windowHeight="11385" firstSheet="1"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17" i="3"/>
  <c r="C25" i="2"/>
  <c r="C65" i="1"/>
  <c r="C75" i="1"/>
  <c r="C28"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17" i="3" s="1"/>
  <c r="F57" i="13"/>
  <c r="D75" i="1" s="1"/>
  <c r="F56" i="13"/>
  <c r="D65" i="1" s="1"/>
  <c r="F55" i="13"/>
  <c r="D28" i="1" s="1"/>
  <c r="C13" i="13"/>
  <c r="C12" i="13"/>
  <c r="C11" i="13"/>
  <c r="C16" i="13" l="1"/>
  <c r="C17" i="13"/>
  <c r="B5" i="4" l="1"/>
  <c r="B4" i="4"/>
  <c r="B5" i="3"/>
  <c r="B4" i="3"/>
  <c r="B5" i="2"/>
  <c r="B4" i="2"/>
  <c r="B5" i="1"/>
  <c r="B4" i="1"/>
  <c r="C15" i="13" l="1"/>
  <c r="F12" i="13" l="1"/>
  <c r="C25" i="4"/>
  <c r="F11" i="13" s="1"/>
  <c r="F13" i="13" l="1"/>
  <c r="B75" i="1"/>
  <c r="B17" i="13" s="1"/>
  <c r="B65" i="1"/>
  <c r="B16" i="13" s="1"/>
  <c r="B28" i="1"/>
  <c r="B15" i="13" s="1"/>
  <c r="B17" i="3" l="1"/>
  <c r="B13" i="13" s="1"/>
  <c r="B25" i="2"/>
  <c r="B12" i="13" s="1"/>
  <c r="B11" i="13" l="1"/>
  <c r="B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<sst xmlns="http://schemas.openxmlformats.org/spreadsheetml/2006/main" count="382" uniqueCount="214">
  <si>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</si>
  <si>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</si>
  <si>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</si>
  <si>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</si>
  <si>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</si>
  <si>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</si>
  <si>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</si>
  <si>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</si>
  <si>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</si>
  <si>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</si>
  <si>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</si>
  <si>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</si>
  <si>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</si>
  <si>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</si>
  <si>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</si>
  <si>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</si>
  <si>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</si>
  <si>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</si>
  <si>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</si>
  <si>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</si>
  <si>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</si>
  <si>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</si>
  <si>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</si>
  <si>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</si>
  <si>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</si>
  <si>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</si>
  <si>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</si>
  <si>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</si>
  <si>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</si>
  <si>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</si>
  <si>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</si>
  <si>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</si>
  <si>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</si>
  <si>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</si>
  <si>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</si>
  <si>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</si>
  <si>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</si>
  <si>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</si>
  <si>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</si>
  <si>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</si>
  <si>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</si>
  <si>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</si>
  <si>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</si>
  <si>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</si>
  <si>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</si>
  <si>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</si>
  <si>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</si>
  <si>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</si>
  <si>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</si>
  <si>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</si>
  <si>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</si>
  <si>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</si>
  <si>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</si>
  <si>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</si>
  <si>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</si>
  <si>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</si>
  <si>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</si>
  <si>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</si>
  <si>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</si>
  <si>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</si>
  <si>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</si>
  <si>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</si>
  <si>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</si>
  <si>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</si>
  <si>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</si>
  <si>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</si>
  <si>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</si>
  <si>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</si>
  <si>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</si>
  <si>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</si>
  <si>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</si>
  <si>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</si>
  <si>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</si>
  <si>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</si>
  <si>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</si>
  <si>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</si>
  <si>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</si>
  <si>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</si>
  <si>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</si>
  <si>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</si>
  <si>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</si>
  <si>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</si>
  <si>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</si>
  <si>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</si>
  <si>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</si>
  <si>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</si>
  <si>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</si>
  <si>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</si>
  <si>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</si>
  <si>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</si>
  <si>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</si>
  <si>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</si>
  <si>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</si>
  <si>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</si>
  <si>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</si>
  <si>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</si>
  <si>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</si>
  <si>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</si>
  <si>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</si>
  <si>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</si>
  <si>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</si>
  <si>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</si>
  <si>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</si>
  <si>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</si>
  <si>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</si>
  <si>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</si>
  <si>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</si>
  <si>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</si>
  <si>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</si>
  <si>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</si>
  <si>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</si>
  <si>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</si>
  <si>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</si>
  <si>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</si>
  <si>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</si>
  <si>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</si>
  <si>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</si>
  <si>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</si>
  <si>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</si>
  <si>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</si>
  <si>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</si>
  <si>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</si>
  <si>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</si>
  <si>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</si>
  <si>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</si>
  <si>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</si>
  <si>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</si>
  <si>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</si>
  <si>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</si>
  <si>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</si>
  <si>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</si>
  <si>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</si>
  <si>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</si>
  <si>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</si>
  <si>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</si>
  <si>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</si>
  <si>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</si>
  <si>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</si>
  <si>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</si>
  <si>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</si>
  <si>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</si>
  <si>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</si>
  <si>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</si>
  <si>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</si>
  <si>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</si>
  <si>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</si>
  <si>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</si>
  <si>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</si>
  <si>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</si>
  <si>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</si>
  <si>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</si>
  <si>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</si>
  <si>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</si>
  <si>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</si>
  <si>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</si>
  <si>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</si>
  <si>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</si>
  <si>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</si>
  <si>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</si>
  <si>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</si>
  <si>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</si>
  <si>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</si>
  <si>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</si>
  <si>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</si>
  <si>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</si>
  <si>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</si>
  <si>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</si>
  <si>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</si>
  <si>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</si>
  <si>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</si>
  <si>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</si>
  <si>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Office of the Privacy Commissioner</t>
  </si>
  <si>
    <t>Michael Webster</t>
  </si>
  <si>
    <t>General Manager</t>
  </si>
  <si>
    <t>Airfares</t>
  </si>
  <si>
    <t>Return to Wellington Office post flight disruptions</t>
  </si>
  <si>
    <t>Attendance at Auckland Office and meet staff</t>
  </si>
  <si>
    <t>Attendance at Auckland Office</t>
  </si>
  <si>
    <t>Attendance at Auckland Office &amp; meetings with external parties</t>
  </si>
  <si>
    <t>Attendance at Auckland Office and IAPP Conference in Auckland (3 days)</t>
  </si>
  <si>
    <t>Return to Wellington Office</t>
  </si>
  <si>
    <t>Travel to and from Auckland to connect with international travel (9 days)</t>
  </si>
  <si>
    <t>Sydney</t>
  </si>
  <si>
    <t>Singapore</t>
  </si>
  <si>
    <t>Auckland</t>
  </si>
  <si>
    <t>Wellington</t>
  </si>
  <si>
    <t>Flu Injection</t>
  </si>
  <si>
    <t>Staff Wellbeing</t>
  </si>
  <si>
    <t>Pre-conference dinner</t>
  </si>
  <si>
    <t>International Association of Privacy Professionals (IAPP)</t>
  </si>
  <si>
    <t>Dinner with delegates hosted by IAPP</t>
  </si>
  <si>
    <t>Attendance at International Association of Privacy Professionals (IAPP) Conference</t>
  </si>
  <si>
    <t>Attendance at Asia Pacific Privacy Authorities - APPA58 Forum</t>
  </si>
  <si>
    <t>Mexico City</t>
  </si>
  <si>
    <t>Attendance at Asia Pacific Privacy Authorities - APPA59 Forum</t>
  </si>
  <si>
    <t>Accomodation (x 1 night)</t>
  </si>
  <si>
    <t>Registration Fee</t>
  </si>
  <si>
    <t>Attendance at 2022 Global Privacy Authority Conference (GPA)</t>
  </si>
  <si>
    <t>Istanbul</t>
  </si>
  <si>
    <t>Airport to home</t>
  </si>
  <si>
    <t>Taxi</t>
  </si>
  <si>
    <t>Additional charges</t>
  </si>
  <si>
    <t>Accommodation &amp; Meals (x6 nights)</t>
  </si>
  <si>
    <t>Uber to meeting in Takapuna</t>
  </si>
  <si>
    <t>Uber back to Auckland Office</t>
  </si>
  <si>
    <t>Takapuna</t>
  </si>
  <si>
    <t>Uber from residence to media interview Auckland city</t>
  </si>
  <si>
    <t>Accommodation (x 2 nights)</t>
  </si>
  <si>
    <t>Taxi airport to hotel</t>
  </si>
  <si>
    <t>Taxi hotel to airport</t>
  </si>
  <si>
    <t>Attendance at Office of Australian Information Commissioner</t>
  </si>
  <si>
    <t>Taxi fare Airport to City</t>
  </si>
  <si>
    <t xml:space="preserve">Meals </t>
  </si>
  <si>
    <t>Accommodation &amp; Meals (x 4 nights)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</si>
</sst>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1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5"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8"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10" borderId="6" xfId="0" applyFont="1" applyFill="1" applyBorder="1" applyAlignment="1">
      <alignment horizontal="left" vertical="center"/>
    </xf>
    <xf numFmtId="0" fontId="36" fillId="2" borderId="0" xfId="0" applyFont="1" applyFill="1" applyAlignment="1">
      <alignment horizontal="center" vertical="center"/>
    </xf>
    <xf numFmtId="0" fontId="39" fillId="10" borderId="2" xfId="0" applyFont="1" applyFill="1" applyBorder="1" applyAlignment="1" applyProtection="1">
      <alignment horizontal="left" vertical="center" wrapText="1" readingOrder="1"/>
      <protection locked="0"/>
    </xf>
    <xf numFmtId="167" fontId="39" fillId="10" borderId="2" xfId="0" applyNumberFormat="1" applyFont="1" applyFill="1" applyBorder="1" applyAlignment="1" applyProtection="1">
      <alignment horizontal="left" vertical="center" wrapText="1" readingOrder="1"/>
      <protection locked="0"/>
    </xf>
    <xf numFmtId="167" fontId="13" fillId="10" borderId="2" xfId="0" applyNumberFormat="1" applyFont="1" applyFill="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67" fontId="13" fillId="0" borderId="2" xfId="0" applyNumberFormat="1" applyFont="1" applyBorder="1" applyAlignment="1">
      <alignment horizontal="left" vertical="center" wrapText="1" readingOrder="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7"/>
  <sheetViews>
    <sheetView zoomScaleNormal="100" workbookViewId="0">
      <selection activeCell="E15" sqref="E15"/>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172</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173</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33731.980000000003</v>
      </c>
      <c r="C11" s="66" t="str">
        <f>IF(Travel!B6="",A34,Travel!B6)</f>
        <v>Figures include GST (where applicable)</v>
      </c>
      <c r="D11" s="6"/>
      <c r="E11" s="8" t="s">
        <v>67</v>
      </c>
      <c r="F11" s="33">
        <f>'Gifts and benefits'!C25</f>
        <v>1</v>
      </c>
      <c r="G11" s="29"/>
      <c r="H11" s="29"/>
      <c r="I11" s="29"/>
      <c r="J11" s="29"/>
      <c r="K11" s="29"/>
    </row>
    <row r="12" spans="1:11" ht="27.75" customHeight="1" x14ac:dyDescent="0.2">
      <c r="A12" s="8" t="s">
        <v>24</v>
      </c>
      <c r="B12" s="59">
        <f>Hospitality!B25</f>
        <v>0</v>
      </c>
      <c r="C12" s="66" t="str">
        <f>IF(Hospitality!B6="",A34,Hospitality!B6)</f>
        <v>Figures include GST (where applicable)</v>
      </c>
      <c r="D12" s="6"/>
      <c r="E12" s="8" t="s">
        <v>68</v>
      </c>
      <c r="F12" s="33">
        <f>'Gifts and benefits'!C26</f>
        <v>1</v>
      </c>
      <c r="G12" s="29"/>
      <c r="H12" s="29"/>
      <c r="I12" s="29"/>
      <c r="J12" s="29"/>
      <c r="K12" s="29"/>
    </row>
    <row r="13" spans="1:11" ht="27.75" customHeight="1" x14ac:dyDescent="0.2">
      <c r="A13" s="8" t="s">
        <v>69</v>
      </c>
      <c r="B13" s="59">
        <f>'All other expenses'!B17</f>
        <v>35</v>
      </c>
      <c r="C13" s="66" t="str">
        <f>IF('All other expenses'!B6="",A34,'All other expenses'!B6)</f>
        <v>Figures include GST (where applicable)</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Travel!B28</f>
        <v>21530.71</v>
      </c>
      <c r="C15" s="68" t="str">
        <f>C11</f>
        <v>Figures include GST (where applicable)</v>
      </c>
      <c r="D15" s="6"/>
      <c r="E15" s="6"/>
      <c r="F15" s="35"/>
      <c r="G15" s="17"/>
      <c r="H15" s="17"/>
      <c r="I15" s="17"/>
      <c r="J15" s="17"/>
      <c r="K15" s="17"/>
    </row>
    <row r="16" spans="1:11" ht="27.75" customHeight="1" x14ac:dyDescent="0.2">
      <c r="A16" s="9" t="s">
        <v>72</v>
      </c>
      <c r="B16" s="61">
        <f>Travel!B65</f>
        <v>12004.539999999997</v>
      </c>
      <c r="C16" s="68" t="str">
        <f>C11</f>
        <v>Figures include GST (where applicable)</v>
      </c>
      <c r="D16" s="36"/>
      <c r="E16" s="6"/>
      <c r="F16" s="37"/>
      <c r="G16" s="17"/>
      <c r="H16" s="17"/>
      <c r="I16" s="17"/>
      <c r="J16" s="17"/>
      <c r="K16" s="17"/>
    </row>
    <row r="17" spans="1:11" ht="27.75" customHeight="1" x14ac:dyDescent="0.2">
      <c r="A17" s="9" t="s">
        <v>73</v>
      </c>
      <c r="B17" s="61">
        <f>Travel!B75</f>
        <v>196.73000000000002</v>
      </c>
      <c r="C17" s="68"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COUNT(Travel!B12:B27)</f>
        <v>13</v>
      </c>
      <c r="C55" s="75"/>
      <c r="D55" s="75">
        <f>COUNTIF(Travel!D12:D27,"*")</f>
        <v>13</v>
      </c>
      <c r="E55" s="76"/>
      <c r="F55" s="76" t="b">
        <f>MIN(B55,D55)=MAX(B55,D55)</f>
        <v>1</v>
      </c>
      <c r="G55" s="17"/>
      <c r="H55" s="17"/>
      <c r="I55" s="17"/>
      <c r="J55" s="17"/>
      <c r="K55" s="17"/>
    </row>
    <row r="56" spans="1:11" hidden="1" x14ac:dyDescent="0.2">
      <c r="A56" s="83" t="s">
        <v>106</v>
      </c>
      <c r="B56" s="75">
        <f>COUNT(Travel!B32:B64)</f>
        <v>31</v>
      </c>
      <c r="C56" s="75"/>
      <c r="D56" s="75">
        <f>COUNTIF(Travel!D32:D64,"*")</f>
        <v>31</v>
      </c>
      <c r="E56" s="76"/>
      <c r="F56" s="76" t="b">
        <f>MIN(B56,D56)=MAX(B56,D56)</f>
        <v>1</v>
      </c>
    </row>
    <row r="57" spans="1:11" hidden="1" x14ac:dyDescent="0.2">
      <c r="A57" s="84"/>
      <c r="B57" s="75">
        <f>COUNT(Travel!B69:B74)</f>
        <v>4</v>
      </c>
      <c r="C57" s="75"/>
      <c r="D57" s="75">
        <f>COUNTIF(Travel!D69:D74,"*")</f>
        <v>4</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expenses'!B11:B16)</f>
        <v>1</v>
      </c>
      <c r="C59" s="76"/>
      <c r="D59" s="76">
        <f>COUNTIF('All other expenses'!D11:D16,"*")</f>
        <v>1</v>
      </c>
      <c r="E59" s="76"/>
      <c r="F59" s="76" t="b">
        <f>MIN(B59,D59)=MAX(B59,D59)</f>
        <v>1</v>
      </c>
    </row>
    <row r="60" spans="1:11" hidden="1" x14ac:dyDescent="0.2">
      <c r="A60" s="85" t="s">
        <v>109</v>
      </c>
      <c r="B60" s="77">
        <f>COUNTIF('Gifts and benefits'!B11:B24,"*")</f>
        <v>1</v>
      </c>
      <c r="C60" s="77">
        <f>COUNTIF('Gifts and benefits'!C11:C24,"*")</f>
        <v>1</v>
      </c>
      <c r="D60" s="77"/>
      <c r="E60" s="77">
        <f>COUNTA('Gifts and benefits'!E11:E24)</f>
        <v>1</v>
      </c>
      <c r="F60" s="78" t="b">
        <f>MIN(B60,C60,E60)=MAX(B60,C60,E60)</f>
        <v>1</v>
      </c>
    </row>
    <row r="61" spans="1:11" x14ac:dyDescent="0.2"/>
    <row r="65" customFormat="1" hidden="1" x14ac:dyDescent="0.2"/>
    <row r="66" customFormat="1" hidden="1" x14ac:dyDescent="0.2"/>
    <row r="67" customFormat="1"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0"/>
  <sheetViews>
    <sheetView tabSelected="1" topLeftCell="A9" zoomScaleNormal="100" workbookViewId="0">
      <selection activeCell="D24" sqref="D24"/>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tr">
        <f>'Summary and sign-off'!B2:F2</f>
        <v>Office of the Privacy Commissioner</v>
      </c>
      <c r="C2" s="138"/>
      <c r="D2" s="138"/>
      <c r="E2" s="138"/>
      <c r="F2" s="17"/>
    </row>
    <row r="3" spans="1:6" ht="31.5" x14ac:dyDescent="0.2">
      <c r="A3" s="3" t="s">
        <v>112</v>
      </c>
      <c r="B3" s="138" t="str">
        <f>'Summary and sign-off'!B3:F3</f>
        <v>Michael Webster</v>
      </c>
      <c r="C3" s="138"/>
      <c r="D3" s="138"/>
      <c r="E3" s="138"/>
      <c r="F3" s="17"/>
    </row>
    <row r="4" spans="1:6" ht="21" customHeight="1" x14ac:dyDescent="0.2">
      <c r="A4" s="3" t="s">
        <v>113</v>
      </c>
      <c r="B4" s="138">
        <f>'Summary and sign-off'!B4:F4</f>
        <v>44743</v>
      </c>
      <c r="C4" s="138"/>
      <c r="D4" s="138"/>
      <c r="E4" s="138"/>
      <c r="F4" s="17"/>
    </row>
    <row r="5" spans="1:6" ht="21" customHeight="1" x14ac:dyDescent="0.2">
      <c r="A5" s="3" t="s">
        <v>114</v>
      </c>
      <c r="B5" s="138">
        <f>'Summary and sign-off'!B5:F5</f>
        <v>45107</v>
      </c>
      <c r="C5" s="138"/>
      <c r="D5" s="138"/>
      <c r="E5" s="138"/>
      <c r="F5" s="17"/>
    </row>
    <row r="6" spans="1:6" ht="21" customHeight="1" x14ac:dyDescent="0.2">
      <c r="A6" s="3" t="s">
        <v>115</v>
      </c>
      <c r="B6" s="133" t="s">
        <v>81</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v>44856</v>
      </c>
      <c r="B12" s="118">
        <v>402.07</v>
      </c>
      <c r="C12" s="119" t="s">
        <v>197</v>
      </c>
      <c r="D12" s="119" t="s">
        <v>196</v>
      </c>
      <c r="E12" s="120" t="s">
        <v>198</v>
      </c>
      <c r="F12" s="1"/>
    </row>
    <row r="13" spans="1:6" s="2" customFormat="1" x14ac:dyDescent="0.2">
      <c r="A13" s="117">
        <v>44856</v>
      </c>
      <c r="B13" s="118">
        <v>4819.09</v>
      </c>
      <c r="C13" s="119" t="s">
        <v>197</v>
      </c>
      <c r="D13" s="119" t="s">
        <v>174</v>
      </c>
      <c r="E13" s="120" t="s">
        <v>198</v>
      </c>
      <c r="F13" s="1"/>
    </row>
    <row r="14" spans="1:6" s="2" customFormat="1" x14ac:dyDescent="0.2">
      <c r="A14" s="117">
        <v>44856</v>
      </c>
      <c r="B14" s="118">
        <v>2454.5700000000002</v>
      </c>
      <c r="C14" s="119" t="s">
        <v>197</v>
      </c>
      <c r="D14" s="119" t="s">
        <v>202</v>
      </c>
      <c r="E14" s="120" t="s">
        <v>198</v>
      </c>
      <c r="F14" s="1"/>
    </row>
    <row r="15" spans="1:6" s="2" customFormat="1" x14ac:dyDescent="0.2">
      <c r="A15" s="117">
        <v>44856</v>
      </c>
      <c r="B15" s="118">
        <v>145.16999999999999</v>
      </c>
      <c r="C15" s="119" t="s">
        <v>197</v>
      </c>
      <c r="D15" s="119" t="s">
        <v>201</v>
      </c>
      <c r="E15" s="120" t="s">
        <v>198</v>
      </c>
      <c r="F15" s="1"/>
    </row>
    <row r="16" spans="1:6" s="2" customFormat="1" ht="12.75" customHeight="1" x14ac:dyDescent="0.2">
      <c r="A16" s="117">
        <v>44887</v>
      </c>
      <c r="B16" s="118">
        <v>70.47</v>
      </c>
      <c r="C16" s="119" t="s">
        <v>210</v>
      </c>
      <c r="D16" s="119" t="s">
        <v>211</v>
      </c>
      <c r="E16" s="120" t="s">
        <v>182</v>
      </c>
      <c r="F16" s="1"/>
    </row>
    <row r="17" spans="1:6" s="2" customFormat="1" ht="12.75" customHeight="1" x14ac:dyDescent="0.2">
      <c r="A17" s="117">
        <v>44889</v>
      </c>
      <c r="B17" s="118">
        <v>432.5</v>
      </c>
      <c r="C17" s="119" t="s">
        <v>191</v>
      </c>
      <c r="D17" s="119" t="s">
        <v>195</v>
      </c>
      <c r="E17" s="120" t="s">
        <v>182</v>
      </c>
      <c r="F17" s="1"/>
    </row>
    <row r="18" spans="1:6" s="2" customFormat="1" ht="12.75" customHeight="1" x14ac:dyDescent="0.2">
      <c r="A18" s="117">
        <v>44893</v>
      </c>
      <c r="B18" s="118">
        <v>42.19</v>
      </c>
      <c r="C18" s="119" t="s">
        <v>192</v>
      </c>
      <c r="D18" s="119" t="s">
        <v>208</v>
      </c>
      <c r="E18" s="120" t="s">
        <v>183</v>
      </c>
      <c r="F18" s="1"/>
    </row>
    <row r="19" spans="1:6" s="2" customFormat="1" x14ac:dyDescent="0.2">
      <c r="A19" s="117">
        <v>44893</v>
      </c>
      <c r="B19" s="118">
        <v>4150.49</v>
      </c>
      <c r="C19" s="119" t="s">
        <v>192</v>
      </c>
      <c r="D19" s="119" t="s">
        <v>174</v>
      </c>
      <c r="E19" s="120" t="s">
        <v>183</v>
      </c>
      <c r="F19" s="1"/>
    </row>
    <row r="20" spans="1:6" s="2" customFormat="1" x14ac:dyDescent="0.2">
      <c r="A20" s="117">
        <v>44893</v>
      </c>
      <c r="B20" s="118">
        <v>867</v>
      </c>
      <c r="C20" s="119" t="s">
        <v>192</v>
      </c>
      <c r="D20" s="119" t="s">
        <v>207</v>
      </c>
      <c r="E20" s="120" t="s">
        <v>183</v>
      </c>
      <c r="F20" s="1"/>
    </row>
    <row r="21" spans="1:6" s="2" customFormat="1" x14ac:dyDescent="0.2">
      <c r="A21" s="117">
        <v>44893</v>
      </c>
      <c r="B21" s="118">
        <v>414.05</v>
      </c>
      <c r="C21" s="119" t="s">
        <v>192</v>
      </c>
      <c r="D21" s="119" t="s">
        <v>212</v>
      </c>
      <c r="E21" s="120" t="s">
        <v>183</v>
      </c>
      <c r="F21" s="1"/>
    </row>
    <row r="22" spans="1:6" s="2" customFormat="1" x14ac:dyDescent="0.2">
      <c r="A22" s="117">
        <v>44895</v>
      </c>
      <c r="B22" s="118">
        <v>36.9</v>
      </c>
      <c r="C22" s="119" t="s">
        <v>192</v>
      </c>
      <c r="D22" s="119" t="s">
        <v>209</v>
      </c>
      <c r="E22" s="120" t="s">
        <v>183</v>
      </c>
      <c r="F22" s="1"/>
    </row>
    <row r="23" spans="1:6" s="2" customFormat="1" x14ac:dyDescent="0.2">
      <c r="A23" s="117">
        <v>45080</v>
      </c>
      <c r="B23" s="118">
        <v>5476.19</v>
      </c>
      <c r="C23" s="119" t="s">
        <v>194</v>
      </c>
      <c r="D23" s="119" t="s">
        <v>174</v>
      </c>
      <c r="E23" s="120" t="s">
        <v>193</v>
      </c>
      <c r="F23" s="1"/>
    </row>
    <row r="24" spans="1:6" s="2" customFormat="1" ht="12.75" customHeight="1" x14ac:dyDescent="0.2">
      <c r="A24" s="117">
        <v>45080</v>
      </c>
      <c r="B24" s="118">
        <v>2220.02</v>
      </c>
      <c r="C24" s="119" t="s">
        <v>194</v>
      </c>
      <c r="D24" s="119" t="s">
        <v>213</v>
      </c>
      <c r="E24" s="120" t="s">
        <v>193</v>
      </c>
      <c r="F24" s="1"/>
    </row>
    <row r="25" spans="1:6" s="2" customFormat="1" x14ac:dyDescent="0.2">
      <c r="A25" s="121"/>
      <c r="B25" s="118"/>
      <c r="C25" s="119"/>
      <c r="D25" s="119"/>
      <c r="E25" s="120"/>
      <c r="F25" s="1"/>
    </row>
    <row r="26" spans="1:6" s="2" customFormat="1" x14ac:dyDescent="0.2">
      <c r="A26" s="121"/>
      <c r="B26" s="118"/>
      <c r="C26" s="119"/>
      <c r="D26" s="119"/>
      <c r="E26" s="120"/>
      <c r="F26" s="1"/>
    </row>
    <row r="27" spans="1:6" s="2" customFormat="1" hidden="1" x14ac:dyDescent="0.2">
      <c r="A27" s="104"/>
      <c r="B27" s="105"/>
      <c r="C27" s="106"/>
      <c r="D27" s="106"/>
      <c r="E27" s="107"/>
      <c r="F27" s="1"/>
    </row>
    <row r="28" spans="1:6" ht="19.5" customHeight="1" x14ac:dyDescent="0.2">
      <c r="A28" s="71" t="s">
        <v>124</v>
      </c>
      <c r="B28" s="72">
        <f>SUM(B12:B27)</f>
        <v>21530.71</v>
      </c>
      <c r="C28" s="128" t="str">
        <f>IF(SUBTOTAL(3,B12:B27)=SUBTOTAL(103,B12:B27),'Summary and sign-off'!$A$48,'Summary and sign-off'!$A$49)</f>
        <v>Check - there are no hidden rows with data</v>
      </c>
      <c r="D28" s="139" t="str">
        <f>IF('Summary and sign-off'!F55='Summary and sign-off'!F54,'Summary and sign-off'!A51,'Summary and sign-off'!A50)</f>
        <v>Check - each entry provides sufficient information</v>
      </c>
      <c r="E28" s="139"/>
      <c r="F28" s="17"/>
    </row>
    <row r="29" spans="1:6" ht="10.5" customHeight="1" x14ac:dyDescent="0.2">
      <c r="A29" s="17"/>
      <c r="B29" s="19"/>
      <c r="C29" s="17"/>
      <c r="D29" s="17"/>
      <c r="E29" s="17"/>
      <c r="F29" s="17"/>
    </row>
    <row r="30" spans="1:6" ht="24.75" customHeight="1" x14ac:dyDescent="0.2">
      <c r="A30" s="141" t="s">
        <v>125</v>
      </c>
      <c r="B30" s="141"/>
      <c r="C30" s="141"/>
      <c r="D30" s="141"/>
      <c r="E30" s="141"/>
      <c r="F30" s="29"/>
    </row>
    <row r="31" spans="1:6" ht="32.450000000000003" customHeight="1" x14ac:dyDescent="0.2">
      <c r="A31" s="24" t="s">
        <v>119</v>
      </c>
      <c r="B31" s="24" t="s">
        <v>63</v>
      </c>
      <c r="C31" s="24" t="s">
        <v>126</v>
      </c>
      <c r="D31" s="24" t="s">
        <v>122</v>
      </c>
      <c r="E31" s="24" t="s">
        <v>123</v>
      </c>
      <c r="F31" s="30"/>
    </row>
    <row r="32" spans="1:6" s="2" customFormat="1" x14ac:dyDescent="0.2">
      <c r="A32" s="117">
        <v>44749</v>
      </c>
      <c r="B32" s="118">
        <v>258</v>
      </c>
      <c r="C32" s="119" t="s">
        <v>176</v>
      </c>
      <c r="D32" s="119" t="s">
        <v>174</v>
      </c>
      <c r="E32" s="120" t="s">
        <v>184</v>
      </c>
      <c r="F32" s="1"/>
    </row>
    <row r="33" spans="1:6" s="2" customFormat="1" x14ac:dyDescent="0.2">
      <c r="A33" s="117">
        <v>44767</v>
      </c>
      <c r="B33" s="118">
        <v>287</v>
      </c>
      <c r="C33" s="119" t="s">
        <v>175</v>
      </c>
      <c r="D33" s="119" t="s">
        <v>174</v>
      </c>
      <c r="E33" s="120" t="s">
        <v>185</v>
      </c>
      <c r="F33" s="1"/>
    </row>
    <row r="34" spans="1:6" s="2" customFormat="1" x14ac:dyDescent="0.2">
      <c r="A34" s="117">
        <v>44770</v>
      </c>
      <c r="B34" s="118">
        <v>574</v>
      </c>
      <c r="C34" s="119" t="s">
        <v>177</v>
      </c>
      <c r="D34" s="119" t="s">
        <v>174</v>
      </c>
      <c r="E34" s="120" t="s">
        <v>184</v>
      </c>
      <c r="F34" s="1"/>
    </row>
    <row r="35" spans="1:6" s="2" customFormat="1" x14ac:dyDescent="0.2">
      <c r="A35" s="117">
        <v>44777</v>
      </c>
      <c r="B35" s="118">
        <v>370</v>
      </c>
      <c r="C35" s="119" t="s">
        <v>178</v>
      </c>
      <c r="D35" s="119" t="s">
        <v>174</v>
      </c>
      <c r="E35" s="120" t="s">
        <v>184</v>
      </c>
      <c r="F35" s="1"/>
    </row>
    <row r="36" spans="1:6" s="2" customFormat="1" x14ac:dyDescent="0.2">
      <c r="A36" s="117">
        <v>44784</v>
      </c>
      <c r="B36" s="118">
        <v>451</v>
      </c>
      <c r="C36" s="119" t="s">
        <v>178</v>
      </c>
      <c r="D36" s="119" t="s">
        <v>174</v>
      </c>
      <c r="E36" s="120" t="s">
        <v>184</v>
      </c>
      <c r="F36" s="1"/>
    </row>
    <row r="37" spans="1:6" s="2" customFormat="1" x14ac:dyDescent="0.2">
      <c r="A37" s="117">
        <v>44798</v>
      </c>
      <c r="B37" s="118">
        <v>267</v>
      </c>
      <c r="C37" s="119" t="s">
        <v>178</v>
      </c>
      <c r="D37" s="119" t="s">
        <v>174</v>
      </c>
      <c r="E37" s="120" t="s">
        <v>184</v>
      </c>
      <c r="F37" s="1"/>
    </row>
    <row r="38" spans="1:6" s="2" customFormat="1" x14ac:dyDescent="0.2">
      <c r="A38" s="117">
        <v>44812</v>
      </c>
      <c r="B38" s="118">
        <v>518</v>
      </c>
      <c r="C38" s="119" t="s">
        <v>177</v>
      </c>
      <c r="D38" s="119" t="s">
        <v>174</v>
      </c>
      <c r="E38" s="120" t="s">
        <v>184</v>
      </c>
      <c r="F38" s="1"/>
    </row>
    <row r="39" spans="1:6" s="2" customFormat="1" x14ac:dyDescent="0.2">
      <c r="A39" s="117">
        <v>44819</v>
      </c>
      <c r="B39" s="118">
        <v>555</v>
      </c>
      <c r="C39" s="119" t="s">
        <v>178</v>
      </c>
      <c r="D39" s="119" t="s">
        <v>174</v>
      </c>
      <c r="E39" s="120" t="s">
        <v>184</v>
      </c>
      <c r="F39" s="1"/>
    </row>
    <row r="40" spans="1:6" s="2" customFormat="1" x14ac:dyDescent="0.2">
      <c r="A40" s="117">
        <v>44855</v>
      </c>
      <c r="B40" s="118">
        <v>402.7</v>
      </c>
      <c r="C40" s="119" t="s">
        <v>177</v>
      </c>
      <c r="D40" s="119" t="s">
        <v>174</v>
      </c>
      <c r="E40" s="120" t="s">
        <v>184</v>
      </c>
      <c r="F40" s="1"/>
    </row>
    <row r="41" spans="1:6" s="2" customFormat="1" x14ac:dyDescent="0.2">
      <c r="A41" s="117">
        <v>44861</v>
      </c>
      <c r="B41" s="118">
        <v>465</v>
      </c>
      <c r="C41" s="119" t="s">
        <v>178</v>
      </c>
      <c r="D41" s="119" t="s">
        <v>174</v>
      </c>
      <c r="E41" s="120" t="s">
        <v>184</v>
      </c>
      <c r="F41" s="1"/>
    </row>
    <row r="42" spans="1:6" s="2" customFormat="1" x14ac:dyDescent="0.2">
      <c r="A42" s="117">
        <v>44875</v>
      </c>
      <c r="B42" s="118">
        <v>405</v>
      </c>
      <c r="C42" s="119" t="s">
        <v>177</v>
      </c>
      <c r="D42" s="119" t="s">
        <v>174</v>
      </c>
      <c r="E42" s="120" t="s">
        <v>184</v>
      </c>
      <c r="F42" s="1"/>
    </row>
    <row r="43" spans="1:6" s="2" customFormat="1" x14ac:dyDescent="0.2">
      <c r="A43" s="117">
        <v>44900</v>
      </c>
      <c r="B43" s="118">
        <v>321.39999999999998</v>
      </c>
      <c r="C43" s="119" t="s">
        <v>177</v>
      </c>
      <c r="D43" s="119" t="s">
        <v>174</v>
      </c>
      <c r="E43" s="120" t="s">
        <v>184</v>
      </c>
      <c r="F43" s="1"/>
    </row>
    <row r="44" spans="1:6" s="2" customFormat="1" x14ac:dyDescent="0.2">
      <c r="A44" s="117">
        <v>44907</v>
      </c>
      <c r="B44" s="118">
        <v>466.96</v>
      </c>
      <c r="C44" s="119" t="s">
        <v>177</v>
      </c>
      <c r="D44" s="119" t="s">
        <v>174</v>
      </c>
      <c r="E44" s="120" t="s">
        <v>184</v>
      </c>
      <c r="F44" s="1"/>
    </row>
    <row r="45" spans="1:6" s="2" customFormat="1" x14ac:dyDescent="0.2">
      <c r="A45" s="117">
        <v>44910</v>
      </c>
      <c r="B45" s="118">
        <v>460.86</v>
      </c>
      <c r="C45" s="119" t="s">
        <v>177</v>
      </c>
      <c r="D45" s="119" t="s">
        <v>174</v>
      </c>
      <c r="E45" s="120" t="s">
        <v>184</v>
      </c>
      <c r="F45" s="1"/>
    </row>
    <row r="46" spans="1:6" s="2" customFormat="1" x14ac:dyDescent="0.2">
      <c r="A46" s="117">
        <v>44959</v>
      </c>
      <c r="B46" s="118">
        <v>379</v>
      </c>
      <c r="C46" s="119" t="s">
        <v>177</v>
      </c>
      <c r="D46" s="119" t="s">
        <v>174</v>
      </c>
      <c r="E46" s="120" t="s">
        <v>184</v>
      </c>
      <c r="F46" s="1"/>
    </row>
    <row r="47" spans="1:6" s="2" customFormat="1" x14ac:dyDescent="0.2">
      <c r="A47" s="117">
        <v>44973</v>
      </c>
      <c r="B47" s="118">
        <v>352</v>
      </c>
      <c r="C47" s="119" t="s">
        <v>177</v>
      </c>
      <c r="D47" s="119" t="s">
        <v>174</v>
      </c>
      <c r="E47" s="120" t="s">
        <v>184</v>
      </c>
      <c r="F47" s="1"/>
    </row>
    <row r="48" spans="1:6" s="2" customFormat="1" x14ac:dyDescent="0.2">
      <c r="A48" s="117">
        <v>44980</v>
      </c>
      <c r="B48" s="118">
        <v>266</v>
      </c>
      <c r="C48" s="119" t="s">
        <v>177</v>
      </c>
      <c r="D48" s="119" t="s">
        <v>174</v>
      </c>
      <c r="E48" s="120" t="s">
        <v>184</v>
      </c>
      <c r="F48" s="1"/>
    </row>
    <row r="49" spans="1:6" s="2" customFormat="1" x14ac:dyDescent="0.2">
      <c r="A49" s="117">
        <v>44987</v>
      </c>
      <c r="B49" s="118">
        <v>284</v>
      </c>
      <c r="C49" s="119" t="s">
        <v>178</v>
      </c>
      <c r="D49" s="119" t="s">
        <v>174</v>
      </c>
      <c r="E49" s="120" t="s">
        <v>184</v>
      </c>
      <c r="F49" s="1"/>
    </row>
    <row r="50" spans="1:6" s="2" customFormat="1" x14ac:dyDescent="0.2">
      <c r="A50" s="117">
        <v>45001</v>
      </c>
      <c r="B50" s="118">
        <v>405</v>
      </c>
      <c r="C50" s="119" t="s">
        <v>177</v>
      </c>
      <c r="D50" s="119" t="s">
        <v>174</v>
      </c>
      <c r="E50" s="120" t="s">
        <v>184</v>
      </c>
      <c r="F50" s="1"/>
    </row>
    <row r="51" spans="1:6" s="2" customFormat="1" x14ac:dyDescent="0.2">
      <c r="A51" s="117">
        <v>45007</v>
      </c>
      <c r="B51" s="118">
        <v>173</v>
      </c>
      <c r="C51" s="119" t="s">
        <v>178</v>
      </c>
      <c r="D51" s="119" t="s">
        <v>174</v>
      </c>
      <c r="E51" s="120" t="s">
        <v>184</v>
      </c>
      <c r="F51" s="1"/>
    </row>
    <row r="52" spans="1:6" s="2" customFormat="1" x14ac:dyDescent="0.2">
      <c r="A52" s="117">
        <v>45020</v>
      </c>
      <c r="B52" s="118">
        <v>339</v>
      </c>
      <c r="C52" s="119" t="s">
        <v>177</v>
      </c>
      <c r="D52" s="119" t="s">
        <v>174</v>
      </c>
      <c r="E52" s="120" t="s">
        <v>184</v>
      </c>
      <c r="F52" s="1"/>
    </row>
    <row r="53" spans="1:6" s="2" customFormat="1" x14ac:dyDescent="0.2">
      <c r="A53" s="117">
        <v>45037</v>
      </c>
      <c r="B53" s="118">
        <v>304</v>
      </c>
      <c r="C53" s="119" t="s">
        <v>178</v>
      </c>
      <c r="D53" s="119" t="s">
        <v>174</v>
      </c>
      <c r="E53" s="120" t="s">
        <v>184</v>
      </c>
      <c r="F53" s="1"/>
    </row>
    <row r="54" spans="1:6" s="2" customFormat="1" x14ac:dyDescent="0.2">
      <c r="A54" s="117">
        <v>45049</v>
      </c>
      <c r="B54" s="118">
        <v>442.66</v>
      </c>
      <c r="C54" s="119" t="s">
        <v>179</v>
      </c>
      <c r="D54" s="119" t="s">
        <v>174</v>
      </c>
      <c r="E54" s="120" t="s">
        <v>184</v>
      </c>
      <c r="F54" s="1"/>
    </row>
    <row r="55" spans="1:6" s="2" customFormat="1" x14ac:dyDescent="0.2">
      <c r="A55" s="117">
        <v>45057</v>
      </c>
      <c r="B55" s="118">
        <v>304.95999999999998</v>
      </c>
      <c r="C55" s="119" t="s">
        <v>177</v>
      </c>
      <c r="D55" s="119" t="s">
        <v>174</v>
      </c>
      <c r="E55" s="120" t="s">
        <v>184</v>
      </c>
      <c r="F55" s="1"/>
    </row>
    <row r="56" spans="1:6" s="2" customFormat="1" x14ac:dyDescent="0.2">
      <c r="A56" s="117">
        <v>45064</v>
      </c>
      <c r="B56" s="118">
        <v>352</v>
      </c>
      <c r="C56" s="119" t="s">
        <v>177</v>
      </c>
      <c r="D56" s="119" t="s">
        <v>174</v>
      </c>
      <c r="E56" s="120" t="s">
        <v>184</v>
      </c>
      <c r="F56" s="1"/>
    </row>
    <row r="57" spans="1:6" s="2" customFormat="1" x14ac:dyDescent="0.2">
      <c r="A57" s="117">
        <v>45071</v>
      </c>
      <c r="B57" s="118">
        <v>189</v>
      </c>
      <c r="C57" s="119" t="s">
        <v>177</v>
      </c>
      <c r="D57" s="119" t="s">
        <v>174</v>
      </c>
      <c r="E57" s="120" t="s">
        <v>184</v>
      </c>
      <c r="F57" s="1"/>
    </row>
    <row r="58" spans="1:6" s="2" customFormat="1" x14ac:dyDescent="0.2">
      <c r="A58" s="117">
        <v>45076</v>
      </c>
      <c r="B58" s="118">
        <v>173</v>
      </c>
      <c r="C58" s="119" t="s">
        <v>180</v>
      </c>
      <c r="D58" s="119" t="s">
        <v>174</v>
      </c>
      <c r="E58" s="120" t="s">
        <v>185</v>
      </c>
      <c r="F58" s="1"/>
    </row>
    <row r="59" spans="1:6" s="2" customFormat="1" x14ac:dyDescent="0.2">
      <c r="A59" s="117">
        <v>45078</v>
      </c>
      <c r="B59" s="118">
        <v>487</v>
      </c>
      <c r="C59" s="119" t="s">
        <v>181</v>
      </c>
      <c r="D59" s="119" t="s">
        <v>174</v>
      </c>
      <c r="E59" s="120" t="s">
        <v>184</v>
      </c>
      <c r="F59" s="1"/>
    </row>
    <row r="60" spans="1:6" s="2" customFormat="1" x14ac:dyDescent="0.2">
      <c r="A60" s="117">
        <v>45092</v>
      </c>
      <c r="B60" s="118">
        <v>604</v>
      </c>
      <c r="C60" s="119" t="s">
        <v>177</v>
      </c>
      <c r="D60" s="119" t="s">
        <v>174</v>
      </c>
      <c r="E60" s="120" t="s">
        <v>184</v>
      </c>
      <c r="F60" s="1"/>
    </row>
    <row r="61" spans="1:6" s="2" customFormat="1" x14ac:dyDescent="0.2">
      <c r="A61" s="117">
        <v>45099</v>
      </c>
      <c r="B61" s="118">
        <v>544</v>
      </c>
      <c r="C61" s="119" t="s">
        <v>177</v>
      </c>
      <c r="D61" s="119" t="s">
        <v>174</v>
      </c>
      <c r="E61" s="120" t="s">
        <v>184</v>
      </c>
      <c r="F61" s="1"/>
    </row>
    <row r="62" spans="1:6" s="2" customFormat="1" x14ac:dyDescent="0.2">
      <c r="A62" s="117">
        <v>45105</v>
      </c>
      <c r="B62" s="118">
        <v>604</v>
      </c>
      <c r="C62" s="119" t="s">
        <v>177</v>
      </c>
      <c r="D62" s="119" t="s">
        <v>174</v>
      </c>
      <c r="E62" s="120" t="s">
        <v>184</v>
      </c>
      <c r="F62" s="1"/>
    </row>
    <row r="63" spans="1:6" s="2" customFormat="1" x14ac:dyDescent="0.2">
      <c r="A63" s="117"/>
      <c r="B63" s="118"/>
      <c r="C63" s="119"/>
      <c r="D63" s="119"/>
      <c r="E63" s="120"/>
      <c r="F63" s="1"/>
    </row>
    <row r="64" spans="1:6" s="2" customFormat="1" hidden="1" x14ac:dyDescent="0.2">
      <c r="A64" s="108"/>
      <c r="B64" s="109"/>
      <c r="C64" s="110"/>
      <c r="D64" s="110"/>
      <c r="E64" s="111"/>
      <c r="F64" s="1"/>
    </row>
    <row r="65" spans="1:6" ht="19.5" customHeight="1" x14ac:dyDescent="0.2">
      <c r="A65" s="71" t="s">
        <v>127</v>
      </c>
      <c r="B65" s="72">
        <f>SUM(B32:B64)</f>
        <v>12004.539999999997</v>
      </c>
      <c r="C65" s="128" t="str">
        <f>IF(SUBTOTAL(3,B32:B64)=SUBTOTAL(103,B32:B64),'Summary and sign-off'!$A$48,'Summary and sign-off'!$A$49)</f>
        <v>Check - there are no hidden rows with data</v>
      </c>
      <c r="D65" s="139" t="str">
        <f>IF('Summary and sign-off'!F56='Summary and sign-off'!F54,'Summary and sign-off'!A51,'Summary and sign-off'!A50)</f>
        <v>Check - each entry provides sufficient information</v>
      </c>
      <c r="E65" s="139"/>
      <c r="F65" s="17"/>
    </row>
    <row r="66" spans="1:6" ht="10.5" customHeight="1" x14ac:dyDescent="0.2">
      <c r="A66" s="17"/>
      <c r="B66" s="19"/>
      <c r="C66" s="17"/>
      <c r="D66" s="17"/>
      <c r="E66" s="17"/>
      <c r="F66" s="17"/>
    </row>
    <row r="67" spans="1:6" ht="24.75" customHeight="1" x14ac:dyDescent="0.2">
      <c r="A67" s="141" t="s">
        <v>128</v>
      </c>
      <c r="B67" s="141"/>
      <c r="C67" s="141"/>
      <c r="D67" s="141"/>
      <c r="E67" s="141"/>
      <c r="F67" s="17"/>
    </row>
    <row r="68" spans="1:6" ht="27" customHeight="1" x14ac:dyDescent="0.2">
      <c r="A68" s="24" t="s">
        <v>119</v>
      </c>
      <c r="B68" s="24" t="s">
        <v>63</v>
      </c>
      <c r="C68" s="24" t="s">
        <v>129</v>
      </c>
      <c r="D68" s="24" t="s">
        <v>130</v>
      </c>
      <c r="E68" s="24" t="s">
        <v>123</v>
      </c>
      <c r="F68" s="28"/>
    </row>
    <row r="69" spans="1:6" s="2" customFormat="1" x14ac:dyDescent="0.2">
      <c r="A69" s="117">
        <v>44820</v>
      </c>
      <c r="B69" s="118">
        <v>24.9</v>
      </c>
      <c r="C69" s="119" t="s">
        <v>203</v>
      </c>
      <c r="D69" s="119" t="s">
        <v>200</v>
      </c>
      <c r="E69" s="120" t="s">
        <v>184</v>
      </c>
      <c r="F69" s="1"/>
    </row>
    <row r="70" spans="1:6" s="2" customFormat="1" x14ac:dyDescent="0.2">
      <c r="A70" s="117">
        <v>44820</v>
      </c>
      <c r="B70" s="118">
        <v>25.16</v>
      </c>
      <c r="C70" s="119" t="s">
        <v>204</v>
      </c>
      <c r="D70" s="119" t="s">
        <v>200</v>
      </c>
      <c r="E70" s="120" t="s">
        <v>205</v>
      </c>
      <c r="F70" s="1"/>
    </row>
    <row r="71" spans="1:6" s="2" customFormat="1" x14ac:dyDescent="0.2">
      <c r="A71" s="117">
        <v>44865</v>
      </c>
      <c r="B71" s="118">
        <v>69.59</v>
      </c>
      <c r="C71" s="119" t="s">
        <v>199</v>
      </c>
      <c r="D71" s="119" t="s">
        <v>200</v>
      </c>
      <c r="E71" s="120" t="s">
        <v>184</v>
      </c>
      <c r="F71" s="1"/>
    </row>
    <row r="72" spans="1:6" s="2" customFormat="1" x14ac:dyDescent="0.2">
      <c r="A72" s="117">
        <v>45021</v>
      </c>
      <c r="B72" s="118">
        <v>77.08</v>
      </c>
      <c r="C72" s="119" t="s">
        <v>206</v>
      </c>
      <c r="D72" s="119" t="s">
        <v>200</v>
      </c>
      <c r="E72" s="120" t="s">
        <v>184</v>
      </c>
      <c r="F72" s="1"/>
    </row>
    <row r="73" spans="1:6" s="2" customFormat="1" x14ac:dyDescent="0.2">
      <c r="A73" s="117"/>
      <c r="B73" s="118"/>
      <c r="C73" s="119"/>
      <c r="D73" s="119"/>
      <c r="E73" s="120"/>
      <c r="F73" s="1"/>
    </row>
    <row r="74" spans="1:6" s="2" customFormat="1" hidden="1" x14ac:dyDescent="0.2">
      <c r="A74" s="94"/>
      <c r="B74" s="95"/>
      <c r="C74" s="96"/>
      <c r="D74" s="96"/>
      <c r="E74" s="97"/>
      <c r="F74" s="1"/>
    </row>
    <row r="75" spans="1:6" ht="19.5" customHeight="1" x14ac:dyDescent="0.2">
      <c r="A75" s="71" t="s">
        <v>131</v>
      </c>
      <c r="B75" s="72">
        <f>SUM(B69:B74)</f>
        <v>196.73000000000002</v>
      </c>
      <c r="C75" s="128" t="str">
        <f>IF(SUBTOTAL(3,B69:B74)=SUBTOTAL(103,B69:B74),'Summary and sign-off'!$A$48,'Summary and sign-off'!$A$49)</f>
        <v>Check - there are no hidden rows with data</v>
      </c>
      <c r="D75" s="139" t="str">
        <f>IF('Summary and sign-off'!F57='Summary and sign-off'!F54,'Summary and sign-off'!A51,'Summary and sign-off'!A50)</f>
        <v>Check - each entry provides sufficient information</v>
      </c>
      <c r="E75" s="139"/>
      <c r="F75" s="17"/>
    </row>
    <row r="76" spans="1:6" ht="10.5" customHeight="1" x14ac:dyDescent="0.2">
      <c r="A76" s="17"/>
      <c r="B76" s="57"/>
      <c r="C76" s="19"/>
      <c r="D76" s="17"/>
      <c r="E76" s="17"/>
      <c r="F76" s="17"/>
    </row>
    <row r="77" spans="1:6" ht="34.5" customHeight="1" x14ac:dyDescent="0.2">
      <c r="A77" s="31" t="s">
        <v>132</v>
      </c>
      <c r="B77" s="58">
        <f>B28+B65+B75</f>
        <v>33731.980000000003</v>
      </c>
      <c r="C77" s="32"/>
      <c r="D77" s="32"/>
      <c r="E77" s="32"/>
      <c r="F77" s="17"/>
    </row>
    <row r="78" spans="1:6" x14ac:dyDescent="0.2">
      <c r="A78" s="17"/>
      <c r="B78" s="19"/>
      <c r="C78" s="17"/>
      <c r="D78" s="17"/>
      <c r="E78" s="17"/>
      <c r="F78" s="17"/>
    </row>
    <row r="79" spans="1:6" x14ac:dyDescent="0.2">
      <c r="A79" s="18" t="s">
        <v>74</v>
      </c>
      <c r="B79" s="19"/>
      <c r="C79" s="17"/>
      <c r="D79" s="17"/>
      <c r="E79" s="17"/>
      <c r="F79" s="17"/>
    </row>
    <row r="80" spans="1:6" ht="12.6" customHeight="1" x14ac:dyDescent="0.2">
      <c r="A80" s="20" t="s">
        <v>133</v>
      </c>
      <c r="F80" s="17"/>
    </row>
    <row r="81" spans="1:6" ht="12.95" customHeight="1" x14ac:dyDescent="0.2">
      <c r="A81" s="20" t="s">
        <v>134</v>
      </c>
      <c r="B81" s="17"/>
      <c r="D81" s="17"/>
      <c r="F81" s="17"/>
    </row>
    <row r="82" spans="1:6" x14ac:dyDescent="0.2">
      <c r="A82" s="20" t="s">
        <v>135</v>
      </c>
      <c r="F82" s="17"/>
    </row>
    <row r="83" spans="1:6" x14ac:dyDescent="0.2">
      <c r="A83" s="20" t="s">
        <v>80</v>
      </c>
      <c r="B83" s="19"/>
      <c r="C83" s="17"/>
      <c r="D83" s="17"/>
      <c r="E83" s="17"/>
      <c r="F83" s="17"/>
    </row>
    <row r="84" spans="1:6" ht="12.95" customHeight="1" x14ac:dyDescent="0.2">
      <c r="A84" s="20" t="s">
        <v>136</v>
      </c>
      <c r="B84" s="17"/>
      <c r="D84" s="17"/>
      <c r="F84" s="17"/>
    </row>
    <row r="85" spans="1:6" x14ac:dyDescent="0.2">
      <c r="A85" s="20" t="s">
        <v>137</v>
      </c>
      <c r="F85" s="17"/>
    </row>
    <row r="86" spans="1:6" x14ac:dyDescent="0.2">
      <c r="A86" s="20" t="s">
        <v>138</v>
      </c>
      <c r="B86" s="20"/>
      <c r="C86" s="20"/>
      <c r="D86" s="20"/>
      <c r="F86" s="17"/>
    </row>
    <row r="87" spans="1:6" x14ac:dyDescent="0.2">
      <c r="A87" s="26"/>
      <c r="B87" s="17"/>
      <c r="C87" s="17"/>
      <c r="D87" s="17"/>
      <c r="E87" s="17"/>
      <c r="F87" s="17"/>
    </row>
    <row r="88" spans="1:6" hidden="1" x14ac:dyDescent="0.2">
      <c r="A88" s="26"/>
      <c r="B88" s="17"/>
      <c r="C88" s="17"/>
      <c r="D88" s="17"/>
      <c r="E88" s="17"/>
      <c r="F88" s="17"/>
    </row>
    <row r="89" spans="1:6" x14ac:dyDescent="0.2"/>
    <row r="90" spans="1:6" x14ac:dyDescent="0.2"/>
    <row r="91" spans="1:6" x14ac:dyDescent="0.2"/>
    <row r="92" spans="1:6" x14ac:dyDescent="0.2"/>
    <row r="93" spans="1:6" ht="12.75" hidden="1" customHeight="1" x14ac:dyDescent="0.2"/>
    <row r="94" spans="1:6" x14ac:dyDescent="0.2"/>
    <row r="95" spans="1:6" x14ac:dyDescent="0.2"/>
    <row r="96" spans="1:6" hidden="1" x14ac:dyDescent="0.2">
      <c r="A96" s="26"/>
      <c r="B96" s="17"/>
      <c r="C96" s="17"/>
      <c r="D96" s="17"/>
      <c r="E96" s="17"/>
      <c r="F96" s="17"/>
    </row>
    <row r="97" spans="1:6" hidden="1" x14ac:dyDescent="0.2">
      <c r="A97" s="26"/>
      <c r="B97" s="17"/>
      <c r="C97" s="17"/>
      <c r="D97" s="17"/>
      <c r="E97" s="17"/>
      <c r="F97" s="17"/>
    </row>
    <row r="98" spans="1:6" hidden="1" x14ac:dyDescent="0.2">
      <c r="A98" s="26"/>
      <c r="B98" s="17"/>
      <c r="C98" s="17"/>
      <c r="D98" s="17"/>
      <c r="E98" s="17"/>
      <c r="F98" s="17"/>
    </row>
    <row r="99" spans="1:6" hidden="1" x14ac:dyDescent="0.2">
      <c r="A99" s="26"/>
      <c r="B99" s="17"/>
      <c r="C99" s="17"/>
      <c r="D99" s="17"/>
      <c r="E99" s="17"/>
      <c r="F99" s="17"/>
    </row>
    <row r="100" spans="1:6" hidden="1" x14ac:dyDescent="0.2">
      <c r="A100" s="26"/>
      <c r="B100" s="17"/>
      <c r="C100" s="17"/>
      <c r="D100" s="17"/>
      <c r="E100" s="17"/>
      <c r="F100" s="17"/>
    </row>
    <row r="101" spans="1:6" x14ac:dyDescent="0.2"/>
    <row r="102" spans="1:6" x14ac:dyDescent="0.2"/>
    <row r="103" spans="1:6" x14ac:dyDescent="0.2"/>
    <row r="104" spans="1:6" x14ac:dyDescent="0.2"/>
    <row r="105" spans="1:6"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23"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sheetData>
  <sheetProtection sheet="1" formatCells="0" formatRows="0" insertColumns="0" insertRows="0" deleteRows="0"/>
  <mergeCells count="15">
    <mergeCell ref="B7:E7"/>
    <mergeCell ref="B5:E5"/>
    <mergeCell ref="D75:E75"/>
    <mergeCell ref="A1:E1"/>
    <mergeCell ref="A30:E30"/>
    <mergeCell ref="A67:E67"/>
    <mergeCell ref="B2:E2"/>
    <mergeCell ref="B3:E3"/>
    <mergeCell ref="B4:E4"/>
    <mergeCell ref="A8:E8"/>
    <mergeCell ref="A9:E9"/>
    <mergeCell ref="B6:E6"/>
    <mergeCell ref="D28:E28"/>
    <mergeCell ref="D65:E6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4 A27 A74 A32:A64 A6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8 A3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70:A73 A15:A2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B32:B64 B69:B74 B12:B27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2" sqref="B2:E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tr">
        <f>'Summary and sign-off'!B2:F2</f>
        <v>Office of the Privacy Commissioner</v>
      </c>
      <c r="C2" s="138"/>
      <c r="D2" s="138"/>
      <c r="E2" s="138"/>
    </row>
    <row r="3" spans="1:6" ht="31.5" x14ac:dyDescent="0.2">
      <c r="A3" s="3" t="s">
        <v>112</v>
      </c>
      <c r="B3" s="138" t="str">
        <f>'Summary and sign-off'!B3:F3</f>
        <v>Michael Webster</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Normal="100" workbookViewId="0">
      <selection activeCell="B2" sqref="B2:E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tr">
        <f>'Summary and sign-off'!B2:F2</f>
        <v>Office of the Privacy Commissioner</v>
      </c>
      <c r="C2" s="138"/>
      <c r="D2" s="138"/>
      <c r="E2" s="138"/>
    </row>
    <row r="3" spans="1:6" ht="31.5" x14ac:dyDescent="0.2">
      <c r="A3" s="3" t="s">
        <v>149</v>
      </c>
      <c r="B3" s="138" t="str">
        <f>'Summary and sign-off'!B3:F3</f>
        <v>Michael Webster</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81</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45037</v>
      </c>
      <c r="B12" s="118">
        <v>35</v>
      </c>
      <c r="C12" s="122" t="s">
        <v>186</v>
      </c>
      <c r="D12" s="122" t="s">
        <v>187</v>
      </c>
      <c r="E12" s="123" t="s">
        <v>185</v>
      </c>
    </row>
    <row r="13" spans="1:6" s="2" customFormat="1" x14ac:dyDescent="0.2">
      <c r="A13" s="117"/>
      <c r="B13" s="118"/>
      <c r="C13" s="122"/>
      <c r="D13" s="122"/>
      <c r="E13" s="123"/>
    </row>
    <row r="14" spans="1:6" s="2" customFormat="1" x14ac:dyDescent="0.2">
      <c r="A14" s="121"/>
      <c r="B14" s="118"/>
      <c r="C14" s="122"/>
      <c r="D14" s="122"/>
      <c r="E14" s="123"/>
    </row>
    <row r="15" spans="1:6" s="2" customFormat="1" x14ac:dyDescent="0.2">
      <c r="A15" s="121"/>
      <c r="B15" s="118"/>
      <c r="C15" s="122"/>
      <c r="D15" s="122"/>
      <c r="E15" s="123"/>
    </row>
    <row r="16" spans="1:6" s="2" customFormat="1" hidden="1" x14ac:dyDescent="0.2">
      <c r="A16" s="98"/>
      <c r="B16" s="95"/>
      <c r="C16" s="99"/>
      <c r="D16" s="99"/>
      <c r="E16" s="100"/>
    </row>
    <row r="17" spans="1:6" ht="34.5" customHeight="1" x14ac:dyDescent="0.2">
      <c r="A17" s="53" t="s">
        <v>154</v>
      </c>
      <c r="B17" s="62">
        <f>SUM(B11:B16)</f>
        <v>35</v>
      </c>
      <c r="C17" s="70" t="str">
        <f>IF(SUBTOTAL(3,B11:B16)=SUBTOTAL(103,B11:B16),'Summary and sign-off'!$A$48,'Summary and sign-off'!$A$49)</f>
        <v>Check - there are no hidden rows with data</v>
      </c>
      <c r="D17" s="139" t="str">
        <f>IF('Summary and sign-off'!F59='Summary and sign-off'!F54,'Summary and sign-off'!A51,'Summary and sign-off'!A50)</f>
        <v>Check - each entry provides sufficient information</v>
      </c>
      <c r="E17" s="139"/>
    </row>
    <row r="18" spans="1:6" ht="14.1" customHeight="1" x14ac:dyDescent="0.2">
      <c r="B18" s="17"/>
      <c r="C18" s="17"/>
      <c r="D18" s="17"/>
      <c r="E18" s="17"/>
    </row>
    <row r="19" spans="1:6" x14ac:dyDescent="0.2">
      <c r="A19" s="18" t="s">
        <v>155</v>
      </c>
      <c r="B19" s="17"/>
      <c r="C19" s="17"/>
      <c r="D19" s="17"/>
      <c r="E19" s="17"/>
    </row>
    <row r="20" spans="1:6" ht="12.6" customHeight="1" x14ac:dyDescent="0.2">
      <c r="A20" s="20" t="s">
        <v>133</v>
      </c>
      <c r="B20" s="17"/>
      <c r="C20" s="17"/>
      <c r="D20" s="17"/>
      <c r="E20" s="17"/>
    </row>
    <row r="21" spans="1:6" x14ac:dyDescent="0.2">
      <c r="A21" s="20" t="s">
        <v>80</v>
      </c>
      <c r="B21" s="19"/>
      <c r="C21" s="17"/>
      <c r="D21" s="17"/>
      <c r="E21" s="17"/>
      <c r="F21" s="17"/>
    </row>
    <row r="22" spans="1:6" x14ac:dyDescent="0.2">
      <c r="A22" s="20" t="s">
        <v>147</v>
      </c>
      <c r="C22" s="17"/>
      <c r="D22" s="17"/>
      <c r="E22" s="17"/>
      <c r="F22" s="17"/>
    </row>
    <row r="23" spans="1:6" ht="12.75" customHeight="1" x14ac:dyDescent="0.2">
      <c r="A23" s="20" t="s">
        <v>148</v>
      </c>
      <c r="B23" s="25"/>
      <c r="C23" s="22"/>
      <c r="D23" s="22"/>
      <c r="E23" s="22"/>
      <c r="F23" s="22"/>
    </row>
    <row r="24" spans="1:6" x14ac:dyDescent="0.2">
      <c r="B24" s="26"/>
      <c r="C24" s="17"/>
      <c r="D24" s="17"/>
      <c r="E24" s="17"/>
    </row>
    <row r="25" spans="1:6" hidden="1" x14ac:dyDescent="0.2">
      <c r="A25" s="17"/>
      <c r="B25" s="17"/>
      <c r="C25" s="17"/>
      <c r="D25" s="17"/>
    </row>
    <row r="26" spans="1:6" ht="12.75" hidden="1" customHeight="1" x14ac:dyDescent="0.2"/>
    <row r="27" spans="1:6" hidden="1" x14ac:dyDescent="0.2">
      <c r="A27" s="17"/>
      <c r="B27" s="17"/>
      <c r="C27" s="17"/>
      <c r="D27" s="17"/>
      <c r="E27" s="17"/>
    </row>
    <row r="28" spans="1:6" hidden="1" x14ac:dyDescent="0.2">
      <c r="A28" s="17"/>
      <c r="B28" s="17"/>
      <c r="C28" s="17"/>
      <c r="D28" s="17"/>
      <c r="E28" s="17"/>
    </row>
    <row r="29" spans="1:6" hidden="1" x14ac:dyDescent="0.2">
      <c r="A29" s="17"/>
      <c r="B29" s="17"/>
      <c r="C29" s="17"/>
      <c r="D29" s="17"/>
      <c r="E29" s="17"/>
    </row>
    <row r="30" spans="1:6" hidden="1" x14ac:dyDescent="0.2">
      <c r="A30" s="17"/>
      <c r="B30" s="17"/>
      <c r="C30" s="17"/>
      <c r="D30" s="17"/>
      <c r="E30" s="17"/>
    </row>
    <row r="31" spans="1:6" hidden="1" x14ac:dyDescent="0.2">
      <c r="A31" s="17"/>
      <c r="B31" s="17"/>
      <c r="C31" s="17"/>
      <c r="D31" s="17"/>
      <c r="E31" s="17"/>
    </row>
    <row r="32" spans="1:6" x14ac:dyDescent="0.2"/>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3"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53" t="str">
        <f>'Summary and sign-off'!B2:F2</f>
        <v>Office of the Privacy Commissioner</v>
      </c>
      <c r="C2" s="153"/>
      <c r="D2" s="153"/>
      <c r="E2" s="153"/>
      <c r="F2" s="153"/>
    </row>
    <row r="3" spans="1:6" ht="31.5" x14ac:dyDescent="0.2">
      <c r="A3" s="3" t="s">
        <v>112</v>
      </c>
      <c r="B3" s="153" t="str">
        <f>'Summary and sign-off'!B3:F3</f>
        <v>Michael Webster</v>
      </c>
      <c r="C3" s="153"/>
      <c r="D3" s="153"/>
      <c r="E3" s="153"/>
      <c r="F3" s="153"/>
    </row>
    <row r="4" spans="1:6" ht="21" customHeight="1" x14ac:dyDescent="0.2">
      <c r="A4" s="3" t="s">
        <v>113</v>
      </c>
      <c r="B4" s="153">
        <f>'Summary and sign-off'!B4:F4</f>
        <v>44743</v>
      </c>
      <c r="C4" s="153"/>
      <c r="D4" s="153"/>
      <c r="E4" s="153"/>
      <c r="F4" s="153"/>
    </row>
    <row r="5" spans="1:6" ht="21" customHeight="1" x14ac:dyDescent="0.2">
      <c r="A5" s="3" t="s">
        <v>114</v>
      </c>
      <c r="B5" s="153">
        <f>'Summary and sign-off'!B5:F5</f>
        <v>45107</v>
      </c>
      <c r="C5" s="153"/>
      <c r="D5" s="153"/>
      <c r="E5" s="153"/>
      <c r="F5" s="153"/>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ht="25.5" x14ac:dyDescent="0.2">
      <c r="A11" s="117">
        <v>45050</v>
      </c>
      <c r="B11" s="124" t="s">
        <v>188</v>
      </c>
      <c r="C11" s="125" t="s">
        <v>97</v>
      </c>
      <c r="D11" s="124" t="s">
        <v>189</v>
      </c>
      <c r="E11" s="126">
        <v>110</v>
      </c>
      <c r="F11" s="127" t="s">
        <v>190</v>
      </c>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165</v>
      </c>
      <c r="B25" s="114" t="s">
        <v>166</v>
      </c>
      <c r="C25" s="115">
        <f>C26+C27</f>
        <v>1</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97</v>
      </c>
      <c r="C26" s="56">
        <f>COUNTIF(C11:C24,'Summary and sign-off'!A45)</f>
        <v>1</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Gary Bulog</cp:lastModifiedBy>
  <cp:revision/>
  <cp:lastPrinted>2023-07-28T04:21:27Z</cp:lastPrinted>
  <dcterms:created xsi:type="dcterms:W3CDTF">2010-10-17T20:59:02Z</dcterms:created>
  <dcterms:modified xsi:type="dcterms:W3CDTF">2023-07-31T00:09:34Z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